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0" windowHeight="7760" activeTab="0"/>
  </bookViews>
  <sheets>
    <sheet name="Bonaire" sheetId="1" r:id="rId1"/>
    <sheet name="Sint Eustatia" sheetId="2" r:id="rId2"/>
    <sheet name="Saba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Gevaert</author>
    <author>Jeroen Gevaert</author>
  </authors>
  <commentList>
    <comment ref="C8" authorId="0">
      <text>
        <r>
          <rPr>
            <sz val="10"/>
            <rFont val="Tahoma"/>
            <family val="2"/>
          </rPr>
          <t>Bij de berekening van de maximale hypotheek dient hier de eventuele erfpachtcanon of grondbelasting ingevuld te worden. 
Bij consumptief krediet dient hier de werkelijke woonlast (inclusief erfpachtcanon / gronsbelasting) ingevuld te worden.</t>
        </r>
        <r>
          <rPr>
            <sz val="8"/>
            <rFont val="Tahoma"/>
            <family val="2"/>
          </rPr>
          <t xml:space="preserve">
</t>
        </r>
      </text>
    </comment>
    <comment ref="I35" authorId="1">
      <text>
        <r>
          <rPr>
            <b/>
            <sz val="9"/>
            <rFont val="Tahoma"/>
            <family val="0"/>
          </rPr>
          <t>Jeroen Gevaert:</t>
        </r>
        <r>
          <rPr>
            <sz val="9"/>
            <rFont val="Tahoma"/>
            <family val="0"/>
          </rPr>
          <t xml:space="preserve">
Bedragen zijn tot stand gekomen door bedragen 2010 te vermenigvuldigen met de cpi van 2017 en vervolgens af te ronden op hele dollars. 
</t>
        </r>
      </text>
    </comment>
    <comment ref="K33" authorId="1">
      <text>
        <r>
          <rPr>
            <b/>
            <sz val="9"/>
            <rFont val="Tahoma"/>
            <family val="0"/>
          </rPr>
          <t>Jeroen Gevaert:</t>
        </r>
        <r>
          <rPr>
            <sz val="9"/>
            <rFont val="Tahoma"/>
            <family val="0"/>
          </rPr>
          <t xml:space="preserve">
Consumentenprijsindex (cpi) 2017=100</t>
        </r>
      </text>
    </comment>
    <comment ref="K35" authorId="1">
      <text>
        <r>
          <rPr>
            <b/>
            <sz val="9"/>
            <rFont val="Tahoma"/>
            <family val="0"/>
          </rPr>
          <t>Jeroen Gevaert:</t>
        </r>
        <r>
          <rPr>
            <sz val="9"/>
            <rFont val="Tahoma"/>
            <family val="0"/>
          </rPr>
          <t xml:space="preserve">
Bedragen zijn tot stand gekomen door de van toepassing zijn de cpi te vermenigvuldigen met de afgeronde bedragen 2018.</t>
        </r>
      </text>
    </comment>
  </commentList>
</comments>
</file>

<file path=xl/comments2.xml><?xml version="1.0" encoding="utf-8"?>
<comments xmlns="http://schemas.openxmlformats.org/spreadsheetml/2006/main">
  <authors>
    <author>Gevaert</author>
  </authors>
  <commentList>
    <comment ref="C8" authorId="0">
      <text>
        <r>
          <rPr>
            <sz val="10"/>
            <rFont val="Tahoma"/>
            <family val="2"/>
          </rPr>
          <t>Bij de berekening van de maximale hypotheek dient hier de eventuele erfpachtcanon of grondbelasting ingevuld te worden. 
Bij consumptief krediet dient hier de werkelijke woonlast (inclusief erfpachtcanon / gronsbelasting) ingevuld te worden.</t>
        </r>
      </text>
    </comment>
  </commentList>
</comments>
</file>

<file path=xl/comments3.xml><?xml version="1.0" encoding="utf-8"?>
<comments xmlns="http://schemas.openxmlformats.org/spreadsheetml/2006/main">
  <authors>
    <author>Gevaert</author>
  </authors>
  <commentList>
    <comment ref="C8" authorId="0">
      <text>
        <r>
          <rPr>
            <sz val="10"/>
            <rFont val="Tahoma"/>
            <family val="2"/>
          </rPr>
          <t>Bij de berekening van de maximale hypotheek dient hier de eventuele erfpachtcanon of grondbelasting ingevuld te worden. 
Bij consumptief krediet dient hier de werkelijke woonlast (inclusief erfpachtcanon / gronsbelasting) ingevuld te worden.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<sst xmlns="http://schemas.openxmlformats.org/spreadsheetml/2006/main" count="186" uniqueCount="58">
  <si>
    <t>Alleenstaande</t>
  </si>
  <si>
    <t>Twee volwassenen</t>
  </si>
  <si>
    <t>Een volwassene met een kind</t>
  </si>
  <si>
    <t>Een volwassene met twee kinderen</t>
  </si>
  <si>
    <t>Twee volwassenen met een kind</t>
  </si>
  <si>
    <t>Twee volwassenen met twee kinderen</t>
  </si>
  <si>
    <t>Drie volwassenen</t>
  </si>
  <si>
    <t>Soort huishouden</t>
  </si>
  <si>
    <t>Looptijd gewenste financiering in maanden</t>
  </si>
  <si>
    <t>Hypotheek / Consumptief</t>
  </si>
  <si>
    <t>Hypotheek</t>
  </si>
  <si>
    <t>Consumptief</t>
  </si>
  <si>
    <t>Invullen</t>
  </si>
  <si>
    <t>Berekening</t>
  </si>
  <si>
    <t>Gewenst krediet</t>
  </si>
  <si>
    <t>Maandlast gewenst krediet</t>
  </si>
  <si>
    <t>Werkelijke woonlast*</t>
  </si>
  <si>
    <t>* Onder de werkelijke woonlast wordt in ieder geval verstaan:</t>
  </si>
  <si>
    <t>Gewenste maandlast</t>
  </si>
  <si>
    <t>Krediet bij gewenste maandlast</t>
  </si>
  <si>
    <t>Netto inkomen</t>
  </si>
  <si>
    <t>Effectieve rente percentage</t>
  </si>
  <si>
    <t>Normbedrag</t>
  </si>
  <si>
    <t>(netto-inkomsten – leefbedrag) 2 / netto-inkomsten</t>
  </si>
  <si>
    <t xml:space="preserve">Maandelijkse bruto financieringslasten </t>
  </si>
  <si>
    <t xml:space="preserve">Maandelijkse netto financieringslasten </t>
  </si>
  <si>
    <t xml:space="preserve">Maximaal te verstrekken kredietbedrag </t>
  </si>
  <si>
    <t>Type huishouden</t>
  </si>
  <si>
    <t>Lopende financieringslasten per maand</t>
  </si>
  <si>
    <t xml:space="preserve">Leefbedrag** </t>
  </si>
  <si>
    <t xml:space="preserve">** Onder het leefbedrag wordt verstaan: </t>
  </si>
  <si>
    <t xml:space="preserve">- normbedrag -/- norm woonlast + werkelijke woonlast </t>
  </si>
  <si>
    <t>Memorie van Toelichting</t>
  </si>
  <si>
    <t>Berekening maximaal te verstrekken kredietbedrag Bonaire</t>
  </si>
  <si>
    <t>Berekening maximaal te verstrekken kredietbedrag Sint Eustatia</t>
  </si>
  <si>
    <t>Berekening maximaal te verstrekken kredietbedrag Saba</t>
  </si>
  <si>
    <t>* Cijfers zijn gebaseerd op de "Wijziging van de Regeling financiële markten BES"</t>
  </si>
  <si>
    <t>Bedragen in USD per 2010</t>
  </si>
  <si>
    <t>Hierin opgenomen woonlasten 2010</t>
  </si>
  <si>
    <t>Art. 7:17, lid 6</t>
  </si>
  <si>
    <t>Art. 7:17, lid 5</t>
  </si>
  <si>
    <t>Art. 7:17, lid 3a</t>
  </si>
  <si>
    <t>Art. 7:17, lid 3b</t>
  </si>
  <si>
    <t>Art. 7:17, lid 3</t>
  </si>
  <si>
    <t>Art. 7:17, lid 4</t>
  </si>
  <si>
    <t>Art. 7:17, lid 2</t>
  </si>
  <si>
    <t>6% norm (6% van het normbedrag)</t>
  </si>
  <si>
    <t>Bedragen in USD per 2018</t>
  </si>
  <si>
    <t>Hierin opgenomen woonlasten 2018</t>
  </si>
  <si>
    <t>Prijs index cijfer 2017</t>
  </si>
  <si>
    <t>- netto huur of netto rentelast + aflossing / premie tbv opbouw + erfpacht / grondbelasting</t>
  </si>
  <si>
    <t>Datum</t>
  </si>
  <si>
    <t>Bedragen in USD per 1 april 2024*</t>
  </si>
  <si>
    <t>Hierin opgenomen woonlasten 2024*</t>
  </si>
  <si>
    <t>versie d.d. 01-04-2024</t>
  </si>
  <si>
    <t>Bedragen in USD per 2024</t>
  </si>
  <si>
    <t>Hierin opgenomen woonlasten 2024</t>
  </si>
  <si>
    <t>Prijs index cijfer 2023</t>
  </si>
</sst>
</file>

<file path=xl/styles.xml><?xml version="1.0" encoding="utf-8"?>
<styleSheet xmlns="http://schemas.openxmlformats.org/spreadsheetml/2006/main">
  <numFmts count="6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_-;_-* #,##0.000\-;_-* &quot;-&quot;??_-;_-@_-"/>
    <numFmt numFmtId="197" formatCode="_-* #,##0.0_-;_-* #,##0.0\-;_-* &quot;-&quot;??_-;_-@_-"/>
    <numFmt numFmtId="198" formatCode="_-* #,##0_-;_-* #,##0\-;_-* &quot;-&quot;??_-;_-@_-"/>
    <numFmt numFmtId="199" formatCode="_-* #,##0.0000_-;_-* #,##0.0000\-;_-* &quot;-&quot;??_-;_-@_-"/>
    <numFmt numFmtId="200" formatCode="[$$-409]#,##0.00"/>
    <numFmt numFmtId="201" formatCode="0.0%"/>
    <numFmt numFmtId="202" formatCode="0.0"/>
    <numFmt numFmtId="203" formatCode="0.0000"/>
    <numFmt numFmtId="204" formatCode="0.00000"/>
    <numFmt numFmtId="205" formatCode="0.000"/>
    <numFmt numFmtId="206" formatCode="#,##0.00_ ;[Red]\-#,##0.00\ "/>
    <numFmt numFmtId="207" formatCode="#,##0.000_ ;\-#,##0.000\ "/>
    <numFmt numFmtId="208" formatCode="#,##0_ ;\-#,##0\ "/>
    <numFmt numFmtId="209" formatCode="#,##0.00_ ;\-#,##0.00\ "/>
    <numFmt numFmtId="210" formatCode="_-* #,##0.00000_-;_-* #,##0.00000\-;_-* &quot;-&quot;??_-;_-@_-"/>
    <numFmt numFmtId="211" formatCode="_-* #,##0.0000_-;\-* #,##0.0000_-;_-* &quot;-&quot;????_-;_-@_-"/>
    <numFmt numFmtId="212" formatCode="_-* #,##0.00000_-;\-* #,##0.00000_-;_-* &quot;-&quot;????_-;_-@_-"/>
    <numFmt numFmtId="213" formatCode="_-* #,##0.000000_-;\-* #,##0.000000_-;_-* &quot;-&quot;????_-;_-@_-"/>
    <numFmt numFmtId="214" formatCode="_-* #,##0.000_-;\-* #,##0.000_-;_-* &quot;-&quot;????_-;_-@_-"/>
    <numFmt numFmtId="215" formatCode="_-* #,##0.00_-;\-* #,##0.00_-;_-* &quot;-&quot;????_-;_-@_-"/>
    <numFmt numFmtId="216" formatCode="_-* #,##0.0_-;\-* #,##0.0_-;_-* &quot;-&quot;????_-;_-@_-"/>
    <numFmt numFmtId="217" formatCode="_-* #,##0_-;\-* #,##0_-;_-* &quot;-&quot;????_-;_-@_-"/>
    <numFmt numFmtId="218" formatCode="[$-413]dddd\ 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185" fontId="0" fillId="34" borderId="0" xfId="42" applyFont="1" applyFill="1" applyAlignment="1">
      <alignment/>
    </xf>
    <xf numFmtId="185" fontId="0" fillId="34" borderId="0" xfId="0" applyNumberFormat="1" applyFill="1" applyAlignment="1">
      <alignment/>
    </xf>
    <xf numFmtId="0" fontId="48" fillId="0" borderId="0" xfId="0" applyFont="1" applyFill="1" applyBorder="1" applyAlignment="1">
      <alignment vertical="top" wrapText="1"/>
    </xf>
    <xf numFmtId="0" fontId="45" fillId="33" borderId="0" xfId="0" applyFont="1" applyFill="1" applyAlignment="1">
      <alignment/>
    </xf>
    <xf numFmtId="0" fontId="50" fillId="0" borderId="0" xfId="0" applyFont="1" applyAlignment="1">
      <alignment/>
    </xf>
    <xf numFmtId="185" fontId="47" fillId="0" borderId="12" xfId="42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 quotePrefix="1">
      <alignment/>
    </xf>
    <xf numFmtId="198" fontId="0" fillId="0" borderId="0" xfId="42" applyNumberFormat="1" applyFont="1" applyAlignment="1">
      <alignment/>
    </xf>
    <xf numFmtId="198" fontId="48" fillId="0" borderId="13" xfId="42" applyNumberFormat="1" applyFont="1" applyBorder="1" applyAlignment="1">
      <alignment horizontal="center" vertical="top" wrapText="1"/>
    </xf>
    <xf numFmtId="198" fontId="0" fillId="34" borderId="0" xfId="42" applyNumberFormat="1" applyFont="1" applyFill="1" applyAlignment="1">
      <alignment/>
    </xf>
    <xf numFmtId="0" fontId="0" fillId="0" borderId="0" xfId="0" applyAlignment="1" applyProtection="1">
      <alignment horizontal="right"/>
      <protection locked="0"/>
    </xf>
    <xf numFmtId="185" fontId="0" fillId="0" borderId="0" xfId="42" applyFont="1" applyAlignment="1" applyProtection="1">
      <alignment/>
      <protection locked="0"/>
    </xf>
    <xf numFmtId="185" fontId="0" fillId="0" borderId="0" xfId="42" applyFont="1" applyAlignment="1" applyProtection="1">
      <alignment horizontal="right"/>
      <protection locked="0"/>
    </xf>
    <xf numFmtId="198" fontId="0" fillId="0" borderId="0" xfId="42" applyNumberFormat="1" applyFont="1" applyAlignment="1" applyProtection="1">
      <alignment/>
      <protection locked="0"/>
    </xf>
    <xf numFmtId="10" fontId="0" fillId="0" borderId="0" xfId="42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185" fontId="47" fillId="0" borderId="0" xfId="42" applyFont="1" applyBorder="1" applyAlignment="1">
      <alignment horizontal="center" vertical="top" wrapText="1"/>
    </xf>
    <xf numFmtId="198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198" fontId="0" fillId="0" borderId="0" xfId="42" applyNumberFormat="1" applyFont="1" applyAlignment="1" applyProtection="1">
      <alignment/>
      <protection locked="0"/>
    </xf>
    <xf numFmtId="209" fontId="0" fillId="34" borderId="0" xfId="42" applyNumberFormat="1" applyFont="1" applyFill="1" applyAlignment="1">
      <alignment/>
    </xf>
    <xf numFmtId="198" fontId="0" fillId="0" borderId="0" xfId="0" applyNumberFormat="1" applyAlignment="1">
      <alignment/>
    </xf>
    <xf numFmtId="198" fontId="48" fillId="0" borderId="11" xfId="42" applyNumberFormat="1" applyFont="1" applyBorder="1" applyAlignment="1">
      <alignment horizontal="center" vertical="top" wrapText="1"/>
    </xf>
    <xf numFmtId="185" fontId="47" fillId="0" borderId="10" xfId="42" applyFont="1" applyBorder="1" applyAlignment="1">
      <alignment horizontal="center" vertical="top" wrapText="1"/>
    </xf>
    <xf numFmtId="199" fontId="47" fillId="0" borderId="12" xfId="42" applyNumberFormat="1" applyFont="1" applyBorder="1" applyAlignment="1">
      <alignment horizontal="center" vertical="top" wrapText="1"/>
    </xf>
    <xf numFmtId="211" fontId="0" fillId="0" borderId="0" xfId="0" applyNumberFormat="1" applyAlignment="1">
      <alignment/>
    </xf>
    <xf numFmtId="185" fontId="0" fillId="0" borderId="0" xfId="42" applyFont="1" applyAlignment="1" applyProtection="1">
      <alignment horizontal="right"/>
      <protection locked="0"/>
    </xf>
    <xf numFmtId="198" fontId="0" fillId="0" borderId="0" xfId="42" applyNumberFormat="1" applyFont="1" applyAlignment="1">
      <alignment/>
    </xf>
    <xf numFmtId="217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0</xdr:rowOff>
    </xdr:from>
    <xdr:to>
      <xdr:col>3</xdr:col>
      <xdr:colOff>542925</xdr:colOff>
      <xdr:row>10</xdr:row>
      <xdr:rowOff>152400</xdr:rowOff>
    </xdr:to>
    <xdr:sp>
      <xdr:nvSpPr>
        <xdr:cNvPr id="1" name="Right Brace 1"/>
        <xdr:cNvSpPr>
          <a:spLocks/>
        </xdr:cNvSpPr>
      </xdr:nvSpPr>
      <xdr:spPr>
        <a:xfrm>
          <a:off x="8915400" y="771525"/>
          <a:ext cx="514350" cy="1304925"/>
        </a:xfrm>
        <a:prstGeom prst="rightBrace">
          <a:avLst>
            <a:gd name="adj1" fmla="val -46939"/>
            <a:gd name="adj2" fmla="val 194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190500</xdr:rowOff>
    </xdr:from>
    <xdr:to>
      <xdr:col>3</xdr:col>
      <xdr:colOff>552450</xdr:colOff>
      <xdr:row>20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8905875" y="2305050"/>
          <a:ext cx="533400" cy="1524000"/>
        </a:xfrm>
        <a:prstGeom prst="rightBrace">
          <a:avLst>
            <a:gd name="adj1" fmla="val -46620"/>
            <a:gd name="adj2" fmla="val 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0</xdr:rowOff>
    </xdr:from>
    <xdr:to>
      <xdr:col>3</xdr:col>
      <xdr:colOff>542925</xdr:colOff>
      <xdr:row>10</xdr:row>
      <xdr:rowOff>142875</xdr:rowOff>
    </xdr:to>
    <xdr:sp>
      <xdr:nvSpPr>
        <xdr:cNvPr id="1" name="Right Brace 1"/>
        <xdr:cNvSpPr>
          <a:spLocks/>
        </xdr:cNvSpPr>
      </xdr:nvSpPr>
      <xdr:spPr>
        <a:xfrm>
          <a:off x="8858250" y="771525"/>
          <a:ext cx="514350" cy="1285875"/>
        </a:xfrm>
        <a:prstGeom prst="rightBrace">
          <a:avLst>
            <a:gd name="adj1" fmla="val -46962"/>
            <a:gd name="adj2" fmla="val 194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180975</xdr:rowOff>
    </xdr:from>
    <xdr:to>
      <xdr:col>3</xdr:col>
      <xdr:colOff>552450</xdr:colOff>
      <xdr:row>20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8839200" y="2276475"/>
          <a:ext cx="542925" cy="1457325"/>
        </a:xfrm>
        <a:prstGeom prst="rightBrace">
          <a:avLst>
            <a:gd name="adj1" fmla="val -47092"/>
            <a:gd name="adj2" fmla="val 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0</xdr:rowOff>
    </xdr:from>
    <xdr:to>
      <xdr:col>3</xdr:col>
      <xdr:colOff>552450</xdr:colOff>
      <xdr:row>10</xdr:row>
      <xdr:rowOff>142875</xdr:rowOff>
    </xdr:to>
    <xdr:sp>
      <xdr:nvSpPr>
        <xdr:cNvPr id="1" name="Right Brace 1"/>
        <xdr:cNvSpPr>
          <a:spLocks/>
        </xdr:cNvSpPr>
      </xdr:nvSpPr>
      <xdr:spPr>
        <a:xfrm>
          <a:off x="9096375" y="771525"/>
          <a:ext cx="514350" cy="1295400"/>
        </a:xfrm>
        <a:prstGeom prst="rightBrace">
          <a:avLst>
            <a:gd name="adj1" fmla="val -46962"/>
            <a:gd name="adj2" fmla="val 194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180975</xdr:rowOff>
    </xdr:from>
    <xdr:to>
      <xdr:col>3</xdr:col>
      <xdr:colOff>561975</xdr:colOff>
      <xdr:row>20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9067800" y="2286000"/>
          <a:ext cx="542925" cy="1457325"/>
        </a:xfrm>
        <a:prstGeom prst="rightBrace">
          <a:avLst>
            <a:gd name="adj1" fmla="val -47092"/>
            <a:gd name="adj2" fmla="val 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62.57421875" style="0" customWidth="1"/>
    <col min="3" max="3" width="33.28125" style="0" customWidth="1"/>
    <col min="4" max="4" width="11.57421875" style="0" customWidth="1"/>
    <col min="5" max="5" width="12.28125" style="0" bestFit="1" customWidth="1"/>
    <col min="6" max="6" width="10.28125" style="0" customWidth="1"/>
    <col min="7" max="12" width="23.140625" style="0" hidden="1" customWidth="1"/>
  </cols>
  <sheetData>
    <row r="1" spans="1:3" ht="15">
      <c r="A1" s="9" t="s">
        <v>54</v>
      </c>
      <c r="B1" s="37" t="s">
        <v>51</v>
      </c>
      <c r="C1" s="38">
        <f ca="1">TODAY()</f>
        <v>45337</v>
      </c>
    </row>
    <row r="3" ht="15">
      <c r="A3" s="3" t="s">
        <v>33</v>
      </c>
    </row>
    <row r="4" ht="15.75">
      <c r="G4" s="7" t="s">
        <v>10</v>
      </c>
    </row>
    <row r="5" spans="2:7" ht="15.75">
      <c r="B5" s="4" t="s">
        <v>7</v>
      </c>
      <c r="C5" s="17" t="s">
        <v>0</v>
      </c>
      <c r="G5" s="7" t="s">
        <v>11</v>
      </c>
    </row>
    <row r="6" spans="2:3" ht="15">
      <c r="B6" s="4" t="s">
        <v>20</v>
      </c>
      <c r="C6" s="18"/>
    </row>
    <row r="7" spans="2:3" ht="15">
      <c r="B7" s="4" t="s">
        <v>9</v>
      </c>
      <c r="C7" s="19" t="s">
        <v>11</v>
      </c>
    </row>
    <row r="8" spans="2:5" ht="15">
      <c r="B8" s="4" t="s">
        <v>16</v>
      </c>
      <c r="C8" s="18"/>
      <c r="E8" t="s">
        <v>12</v>
      </c>
    </row>
    <row r="9" spans="2:10" ht="15">
      <c r="B9" s="4" t="s">
        <v>28</v>
      </c>
      <c r="C9" s="18">
        <v>0</v>
      </c>
      <c r="I9" s="29"/>
      <c r="J9" s="29"/>
    </row>
    <row r="10" spans="2:10" ht="15">
      <c r="B10" s="4" t="s">
        <v>8</v>
      </c>
      <c r="C10" s="20"/>
      <c r="I10" s="29"/>
      <c r="J10" s="29"/>
    </row>
    <row r="11" spans="2:10" ht="15">
      <c r="B11" s="4" t="s">
        <v>21</v>
      </c>
      <c r="C11" s="21"/>
      <c r="I11" s="29"/>
      <c r="J11" s="29"/>
    </row>
    <row r="12" spans="9:10" ht="15">
      <c r="I12" s="29"/>
      <c r="J12" s="29"/>
    </row>
    <row r="13" spans="1:10" ht="15">
      <c r="A13" t="s">
        <v>39</v>
      </c>
      <c r="B13" s="4" t="s">
        <v>22</v>
      </c>
      <c r="C13" s="28">
        <f>ROUND(VLOOKUP(C5,A36:B42,2,FALSE),0)</f>
        <v>819</v>
      </c>
      <c r="I13" s="29"/>
      <c r="J13" s="29"/>
    </row>
    <row r="14" spans="1:10" ht="15">
      <c r="A14" t="s">
        <v>40</v>
      </c>
      <c r="B14" s="4" t="s">
        <v>29</v>
      </c>
      <c r="C14" s="5">
        <f>C13-VLOOKUP(C5,A36:C42,3,FALSE)+C8</f>
        <v>689.9985</v>
      </c>
      <c r="I14" s="29"/>
      <c r="J14" s="29"/>
    </row>
    <row r="15" spans="1:10" ht="15">
      <c r="A15" t="s">
        <v>41</v>
      </c>
      <c r="B15" s="4" t="s">
        <v>46</v>
      </c>
      <c r="C15" s="6">
        <f>0.06*C13</f>
        <v>49.14</v>
      </c>
      <c r="I15" s="29"/>
      <c r="J15" s="29"/>
    </row>
    <row r="16" spans="1:9" ht="15">
      <c r="A16" t="s">
        <v>42</v>
      </c>
      <c r="B16" s="4" t="s">
        <v>23</v>
      </c>
      <c r="C16" s="6">
        <f>IF(C14&gt;C6,0,POWER((C6-C14),2)/C6)</f>
        <v>0</v>
      </c>
      <c r="E16" t="s">
        <v>13</v>
      </c>
      <c r="I16" s="29"/>
    </row>
    <row r="17" spans="1:9" ht="15">
      <c r="A17" t="s">
        <v>43</v>
      </c>
      <c r="B17" s="4" t="s">
        <v>24</v>
      </c>
      <c r="C17" s="5">
        <f>C16+C15</f>
        <v>49.14</v>
      </c>
      <c r="I17" s="29"/>
    </row>
    <row r="18" spans="1:3" ht="15">
      <c r="A18" t="s">
        <v>44</v>
      </c>
      <c r="B18" s="4" t="str">
        <f>B9</f>
        <v>Lopende financieringslasten per maand</v>
      </c>
      <c r="C18" s="5">
        <f>C9</f>
        <v>0</v>
      </c>
    </row>
    <row r="19" spans="1:3" ht="15">
      <c r="A19" t="s">
        <v>45</v>
      </c>
      <c r="B19" s="4" t="s">
        <v>25</v>
      </c>
      <c r="C19" s="6">
        <f>C17-C18</f>
        <v>49.14</v>
      </c>
    </row>
    <row r="21" spans="1:3" ht="15">
      <c r="A21" t="s">
        <v>32</v>
      </c>
      <c r="B21" s="8" t="s">
        <v>26</v>
      </c>
      <c r="C21" s="12">
        <f>IF(C19&lt;0,0,PV(((POWER(C11+1,(1/12))-1)*12)/12,C10,-C19))</f>
        <v>0</v>
      </c>
    </row>
    <row r="23" spans="2:10" ht="15">
      <c r="B23" s="11" t="s">
        <v>14</v>
      </c>
      <c r="C23" s="20">
        <v>0</v>
      </c>
      <c r="D23" t="s">
        <v>12</v>
      </c>
      <c r="F23" s="39"/>
      <c r="G23" s="39"/>
      <c r="H23" s="39"/>
      <c r="I23" s="39"/>
      <c r="J23" s="39"/>
    </row>
    <row r="24" spans="2:5" ht="15">
      <c r="B24" s="11" t="s">
        <v>15</v>
      </c>
      <c r="C24" s="16" t="e">
        <f>PMT(((POWER(C11+1,(1/12))-1)*12)/12,C10,-C23,,0)</f>
        <v>#NUM!</v>
      </c>
      <c r="D24" t="s">
        <v>13</v>
      </c>
      <c r="E24" s="25"/>
    </row>
    <row r="25" ht="15">
      <c r="C25" s="14"/>
    </row>
    <row r="26" spans="2:4" ht="15">
      <c r="B26" s="11" t="s">
        <v>18</v>
      </c>
      <c r="C26" s="20">
        <v>0</v>
      </c>
      <c r="D26" t="s">
        <v>12</v>
      </c>
    </row>
    <row r="27" spans="2:5" ht="15">
      <c r="B27" s="11" t="s">
        <v>19</v>
      </c>
      <c r="C27" s="16">
        <f>-PV(((POWER(C11+1,(1/12))-1)*12)/12,C10,C26)</f>
        <v>0</v>
      </c>
      <c r="D27" t="s">
        <v>13</v>
      </c>
      <c r="E27" s="25"/>
    </row>
    <row r="29" ht="15">
      <c r="B29" t="s">
        <v>17</v>
      </c>
    </row>
    <row r="30" ht="15">
      <c r="B30" s="13" t="s">
        <v>50</v>
      </c>
    </row>
    <row r="31" spans="2:9" ht="15">
      <c r="B31" t="s">
        <v>30</v>
      </c>
      <c r="I31" s="33"/>
    </row>
    <row r="32" spans="2:8" ht="15" thickBot="1">
      <c r="B32" s="26" t="s">
        <v>31</v>
      </c>
      <c r="C32" s="22"/>
      <c r="D32" s="22"/>
      <c r="H32" s="33"/>
    </row>
    <row r="33" spans="2:12" ht="15" thickBot="1">
      <c r="B33" s="26"/>
      <c r="C33" s="22"/>
      <c r="D33" s="22"/>
      <c r="G33" s="31" t="s">
        <v>49</v>
      </c>
      <c r="H33" s="32">
        <v>1.1204</v>
      </c>
      <c r="K33" s="31" t="s">
        <v>57</v>
      </c>
      <c r="L33" s="32">
        <v>1.1835</v>
      </c>
    </row>
    <row r="34" spans="2:4" ht="15" thickBot="1">
      <c r="B34" s="22"/>
      <c r="C34" s="23"/>
      <c r="D34" s="22"/>
    </row>
    <row r="35" spans="1:12" ht="30" thickBot="1">
      <c r="A35" s="1" t="s">
        <v>27</v>
      </c>
      <c r="B35" s="1" t="s">
        <v>52</v>
      </c>
      <c r="C35" s="10" t="s">
        <v>53</v>
      </c>
      <c r="D35" s="22"/>
      <c r="G35" s="1" t="s">
        <v>37</v>
      </c>
      <c r="H35" s="1" t="s">
        <v>38</v>
      </c>
      <c r="I35" s="1" t="s">
        <v>47</v>
      </c>
      <c r="J35" s="1" t="s">
        <v>48</v>
      </c>
      <c r="K35" s="1" t="s">
        <v>55</v>
      </c>
      <c r="L35" s="1" t="s">
        <v>56</v>
      </c>
    </row>
    <row r="36" spans="1:12" ht="15.75" thickBot="1">
      <c r="A36" s="2" t="s">
        <v>0</v>
      </c>
      <c r="B36" s="15">
        <f>K36</f>
        <v>818.982</v>
      </c>
      <c r="C36" s="15">
        <f>L36</f>
        <v>129.0015</v>
      </c>
      <c r="D36" s="22"/>
      <c r="E36" s="29"/>
      <c r="G36" s="30">
        <v>618</v>
      </c>
      <c r="H36" s="15">
        <v>97</v>
      </c>
      <c r="I36" s="15">
        <v>692</v>
      </c>
      <c r="J36" s="15">
        <v>109</v>
      </c>
      <c r="K36" s="15">
        <f>I36*$L$33</f>
        <v>818.982</v>
      </c>
      <c r="L36" s="15">
        <f>J36*$L$33</f>
        <v>129.0015</v>
      </c>
    </row>
    <row r="37" spans="1:12" ht="15.75" thickBot="1">
      <c r="A37" s="2" t="s">
        <v>2</v>
      </c>
      <c r="B37" s="15">
        <f aca="true" t="shared" si="0" ref="B37:C42">K37</f>
        <v>1065.15</v>
      </c>
      <c r="C37" s="15">
        <f t="shared" si="0"/>
        <v>166.8735</v>
      </c>
      <c r="D37" s="22"/>
      <c r="G37" s="30">
        <v>803</v>
      </c>
      <c r="H37" s="15">
        <v>126</v>
      </c>
      <c r="I37" s="15">
        <v>900</v>
      </c>
      <c r="J37" s="15">
        <v>141</v>
      </c>
      <c r="K37" s="15">
        <f aca="true" t="shared" si="1" ref="K37:K42">I37*$L$33</f>
        <v>1065.15</v>
      </c>
      <c r="L37" s="15">
        <f aca="true" t="shared" si="2" ref="L37:L42">J37*$L$33</f>
        <v>166.8735</v>
      </c>
    </row>
    <row r="38" spans="1:12" ht="15.75" thickBot="1">
      <c r="A38" s="2" t="s">
        <v>1</v>
      </c>
      <c r="B38" s="15">
        <f t="shared" si="0"/>
        <v>1229.6565</v>
      </c>
      <c r="C38" s="15">
        <f t="shared" si="0"/>
        <v>191.727</v>
      </c>
      <c r="D38" s="22"/>
      <c r="G38" s="30">
        <v>927</v>
      </c>
      <c r="H38" s="15">
        <v>145</v>
      </c>
      <c r="I38" s="15">
        <v>1039</v>
      </c>
      <c r="J38" s="15">
        <v>162</v>
      </c>
      <c r="K38" s="15">
        <f t="shared" si="1"/>
        <v>1229.6565</v>
      </c>
      <c r="L38" s="15">
        <f t="shared" si="2"/>
        <v>191.727</v>
      </c>
    </row>
    <row r="39" spans="1:12" ht="15.75" thickBot="1">
      <c r="A39" s="2" t="s">
        <v>3</v>
      </c>
      <c r="B39" s="15">
        <f t="shared" si="0"/>
        <v>1310.1345</v>
      </c>
      <c r="C39" s="15">
        <f t="shared" si="0"/>
        <v>205.929</v>
      </c>
      <c r="D39" s="22"/>
      <c r="G39" s="30">
        <v>988</v>
      </c>
      <c r="H39" s="15">
        <v>155</v>
      </c>
      <c r="I39" s="15">
        <v>1107</v>
      </c>
      <c r="J39" s="15">
        <v>174</v>
      </c>
      <c r="K39" s="15">
        <f t="shared" si="1"/>
        <v>1310.1345</v>
      </c>
      <c r="L39" s="15">
        <f t="shared" si="2"/>
        <v>205.929</v>
      </c>
    </row>
    <row r="40" spans="1:12" ht="15.75" thickBot="1">
      <c r="A40" s="2" t="s">
        <v>4</v>
      </c>
      <c r="B40" s="15">
        <f t="shared" si="0"/>
        <v>1474.641</v>
      </c>
      <c r="C40" s="15">
        <f t="shared" si="0"/>
        <v>231.966</v>
      </c>
      <c r="D40" s="22"/>
      <c r="G40" s="30">
        <v>1112</v>
      </c>
      <c r="H40" s="15">
        <v>175</v>
      </c>
      <c r="I40" s="15">
        <v>1246</v>
      </c>
      <c r="J40" s="15">
        <v>196</v>
      </c>
      <c r="K40" s="15">
        <f t="shared" si="1"/>
        <v>1474.641</v>
      </c>
      <c r="L40" s="15">
        <f t="shared" si="2"/>
        <v>231.966</v>
      </c>
    </row>
    <row r="41" spans="1:12" ht="15.75" thickBot="1">
      <c r="A41" s="2" t="s">
        <v>6</v>
      </c>
      <c r="B41" s="15">
        <f t="shared" si="0"/>
        <v>1637.964</v>
      </c>
      <c r="C41" s="15">
        <f t="shared" si="0"/>
        <v>256.8195</v>
      </c>
      <c r="D41" s="22"/>
      <c r="G41" s="30">
        <v>1235</v>
      </c>
      <c r="H41" s="15">
        <v>194</v>
      </c>
      <c r="I41" s="15">
        <v>1384</v>
      </c>
      <c r="J41" s="15">
        <v>217</v>
      </c>
      <c r="K41" s="15">
        <f t="shared" si="1"/>
        <v>1637.964</v>
      </c>
      <c r="L41" s="15">
        <f t="shared" si="2"/>
        <v>256.8195</v>
      </c>
    </row>
    <row r="42" spans="1:12" ht="15.75" thickBot="1">
      <c r="A42" s="2" t="s">
        <v>5</v>
      </c>
      <c r="B42" s="15">
        <f t="shared" si="0"/>
        <v>1719.6255</v>
      </c>
      <c r="C42" s="15">
        <f t="shared" si="0"/>
        <v>271.0215</v>
      </c>
      <c r="D42" s="22"/>
      <c r="G42" s="30">
        <v>1297</v>
      </c>
      <c r="H42" s="15">
        <v>204</v>
      </c>
      <c r="I42" s="15">
        <v>1453</v>
      </c>
      <c r="J42" s="15">
        <v>229</v>
      </c>
      <c r="K42" s="15">
        <f t="shared" si="1"/>
        <v>1719.6255</v>
      </c>
      <c r="L42" s="15">
        <f t="shared" si="2"/>
        <v>271.0215</v>
      </c>
    </row>
    <row r="43" spans="2:4" ht="14.25">
      <c r="B43" s="22"/>
      <c r="C43" s="22"/>
      <c r="D43" s="22"/>
    </row>
    <row r="44" spans="2:8" ht="14.25">
      <c r="B44" s="22" t="s">
        <v>36</v>
      </c>
      <c r="C44" s="24"/>
      <c r="D44" s="22"/>
      <c r="G44" s="29"/>
      <c r="H44" s="29"/>
    </row>
    <row r="45" spans="2:8" ht="14.25">
      <c r="B45" s="22"/>
      <c r="C45" s="22"/>
      <c r="D45" s="22"/>
      <c r="G45" s="29"/>
      <c r="H45" s="29"/>
    </row>
    <row r="46" spans="2:9" ht="14.25">
      <c r="B46" s="22"/>
      <c r="C46" s="22"/>
      <c r="D46" s="22"/>
      <c r="G46" s="29"/>
      <c r="H46" s="29"/>
      <c r="I46" s="35"/>
    </row>
    <row r="47" spans="7:9" ht="14.25">
      <c r="G47" s="29"/>
      <c r="H47" s="29"/>
      <c r="I47" s="36"/>
    </row>
    <row r="48" spans="7:8" ht="14.25">
      <c r="G48" s="29"/>
      <c r="H48" s="29"/>
    </row>
    <row r="49" spans="7:8" ht="14.25">
      <c r="G49" s="29"/>
      <c r="H49" s="29"/>
    </row>
    <row r="50" spans="7:8" ht="14.25">
      <c r="G50" s="29"/>
      <c r="H50" s="29"/>
    </row>
    <row r="51" ht="14.25">
      <c r="G51" s="29"/>
    </row>
    <row r="52" ht="14.25">
      <c r="G52" s="29"/>
    </row>
  </sheetData>
  <sheetProtection password="E092" sheet="1"/>
  <mergeCells count="1">
    <mergeCell ref="F23:J23"/>
  </mergeCells>
  <conditionalFormatting sqref="C24">
    <cfRule type="cellIs" priority="2" dxfId="6" operator="greaterThan" stopIfTrue="1">
      <formula>$C$19</formula>
    </cfRule>
  </conditionalFormatting>
  <conditionalFormatting sqref="C27">
    <cfRule type="cellIs" priority="1" dxfId="6" operator="greaterThan" stopIfTrue="1">
      <formula>$C$21</formula>
    </cfRule>
  </conditionalFormatting>
  <dataValidations count="6">
    <dataValidation type="decimal" allowBlank="1" showInputMessage="1" showErrorMessage="1" sqref="C27 C23">
      <formula1>0</formula1>
      <formula2>10000000</formula2>
    </dataValidation>
    <dataValidation type="decimal" allowBlank="1" showInputMessage="1" showErrorMessage="1" sqref="C11">
      <formula1>0</formula1>
      <formula2>1</formula2>
    </dataValidation>
    <dataValidation type="whole" allowBlank="1" showInputMessage="1" showErrorMessage="1" sqref="C10">
      <formula1>0</formula1>
      <formula2>360</formula2>
    </dataValidation>
    <dataValidation type="decimal" allowBlank="1" showInputMessage="1" showErrorMessage="1" sqref="C6 C8:C9">
      <formula1>0</formula1>
      <formula2>1000000</formula2>
    </dataValidation>
    <dataValidation type="list" allowBlank="1" showInputMessage="1" showErrorMessage="1" sqref="C7">
      <formula1>$G$4:$G$5</formula1>
    </dataValidation>
    <dataValidation type="list" showInputMessage="1" showErrorMessage="1" promptTitle="Kies uit de volgende lijst" sqref="C5">
      <formula1>$A$36:$A$42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62.57421875" style="0" customWidth="1"/>
    <col min="3" max="3" width="32.421875" style="0" customWidth="1"/>
    <col min="4" max="4" width="11.57421875" style="0" customWidth="1"/>
    <col min="5" max="5" width="12.28125" style="0" bestFit="1" customWidth="1"/>
    <col min="6" max="6" width="10.28125" style="0" bestFit="1" customWidth="1"/>
    <col min="7" max="12" width="23.140625" style="0" hidden="1" customWidth="1"/>
  </cols>
  <sheetData>
    <row r="1" spans="1:3" ht="15">
      <c r="A1" s="9" t="s">
        <v>54</v>
      </c>
      <c r="B1" s="37" t="s">
        <v>51</v>
      </c>
      <c r="C1" s="38">
        <f ca="1">TODAY()</f>
        <v>45337</v>
      </c>
    </row>
    <row r="3" ht="15">
      <c r="A3" s="3" t="s">
        <v>34</v>
      </c>
    </row>
    <row r="4" ht="15.75">
      <c r="G4" s="7" t="s">
        <v>10</v>
      </c>
    </row>
    <row r="5" spans="2:7" ht="15.75">
      <c r="B5" s="4" t="s">
        <v>7</v>
      </c>
      <c r="C5" s="17" t="s">
        <v>0</v>
      </c>
      <c r="G5" s="7" t="s">
        <v>11</v>
      </c>
    </row>
    <row r="6" spans="2:3" ht="15">
      <c r="B6" s="4" t="s">
        <v>20</v>
      </c>
      <c r="C6" s="18"/>
    </row>
    <row r="7" spans="2:3" ht="15">
      <c r="B7" s="4" t="s">
        <v>9</v>
      </c>
      <c r="C7" s="34" t="s">
        <v>11</v>
      </c>
    </row>
    <row r="8" spans="2:5" ht="15">
      <c r="B8" s="4" t="s">
        <v>16</v>
      </c>
      <c r="C8" s="18"/>
      <c r="E8" t="s">
        <v>12</v>
      </c>
    </row>
    <row r="9" spans="2:10" ht="15">
      <c r="B9" s="4" t="s">
        <v>28</v>
      </c>
      <c r="C9" s="18">
        <v>0</v>
      </c>
      <c r="I9" s="29"/>
      <c r="J9" s="29"/>
    </row>
    <row r="10" spans="2:10" ht="14.25">
      <c r="B10" s="4" t="s">
        <v>8</v>
      </c>
      <c r="C10" s="27"/>
      <c r="I10" s="29"/>
      <c r="J10" s="29"/>
    </row>
    <row r="11" spans="2:10" ht="14.25">
      <c r="B11" s="4" t="s">
        <v>21</v>
      </c>
      <c r="C11" s="21"/>
      <c r="I11" s="29"/>
      <c r="J11" s="29"/>
    </row>
    <row r="12" spans="9:10" ht="14.25">
      <c r="I12" s="29"/>
      <c r="J12" s="29"/>
    </row>
    <row r="13" spans="1:10" ht="14.25">
      <c r="A13" t="s">
        <v>39</v>
      </c>
      <c r="B13" s="4" t="s">
        <v>22</v>
      </c>
      <c r="C13" s="28">
        <f>ROUND(VLOOKUP(C5,A36:B42,2,FALSE),0)</f>
        <v>839</v>
      </c>
      <c r="I13" s="29"/>
      <c r="J13" s="29"/>
    </row>
    <row r="14" spans="1:10" ht="14.25">
      <c r="A14" t="s">
        <v>40</v>
      </c>
      <c r="B14" s="4" t="s">
        <v>29</v>
      </c>
      <c r="C14" s="5">
        <f>C13-VLOOKUP(C5,A36:C42,3,FALSE)+C8</f>
        <v>707.148</v>
      </c>
      <c r="I14" s="29"/>
      <c r="J14" s="29"/>
    </row>
    <row r="15" spans="1:10" ht="14.25">
      <c r="A15" t="s">
        <v>41</v>
      </c>
      <c r="B15" s="4" t="s">
        <v>46</v>
      </c>
      <c r="C15" s="6">
        <f>0.06*C13</f>
        <v>50.339999999999996</v>
      </c>
      <c r="I15" s="29"/>
      <c r="J15" s="29"/>
    </row>
    <row r="16" spans="1:9" ht="14.25">
      <c r="A16" t="s">
        <v>42</v>
      </c>
      <c r="B16" s="4" t="s">
        <v>23</v>
      </c>
      <c r="C16" s="6">
        <f>IF(C14&gt;C6,0,POWER((C6-C14),2)/C6)</f>
        <v>0</v>
      </c>
      <c r="E16" t="s">
        <v>13</v>
      </c>
      <c r="I16" s="29"/>
    </row>
    <row r="17" spans="1:9" ht="14.25">
      <c r="A17" t="s">
        <v>43</v>
      </c>
      <c r="B17" s="4" t="s">
        <v>24</v>
      </c>
      <c r="C17" s="5">
        <f>C16+C15</f>
        <v>50.339999999999996</v>
      </c>
      <c r="I17" s="29"/>
    </row>
    <row r="18" spans="1:3" ht="14.25">
      <c r="A18" t="s">
        <v>44</v>
      </c>
      <c r="B18" s="4" t="str">
        <f>B9</f>
        <v>Lopende financieringslasten per maand</v>
      </c>
      <c r="C18" s="5">
        <f>C9</f>
        <v>0</v>
      </c>
    </row>
    <row r="19" spans="1:3" ht="14.25">
      <c r="A19" t="s">
        <v>45</v>
      </c>
      <c r="B19" s="4" t="s">
        <v>25</v>
      </c>
      <c r="C19" s="6">
        <f>C17-C18</f>
        <v>50.339999999999996</v>
      </c>
    </row>
    <row r="21" spans="1:3" ht="14.25">
      <c r="A21" t="s">
        <v>32</v>
      </c>
      <c r="B21" s="8" t="s">
        <v>26</v>
      </c>
      <c r="C21" s="12">
        <f>IF(C19&lt;0,0,PV(((POWER(C11+1,(1/12))-1)*12)/12,C10,-C19))</f>
        <v>0</v>
      </c>
    </row>
    <row r="23" spans="2:10" ht="14.25">
      <c r="B23" s="11" t="s">
        <v>14</v>
      </c>
      <c r="C23" s="27">
        <v>0</v>
      </c>
      <c r="D23" t="s">
        <v>12</v>
      </c>
      <c r="F23" s="39"/>
      <c r="G23" s="39"/>
      <c r="H23" s="39"/>
      <c r="I23" s="39"/>
      <c r="J23" s="39"/>
    </row>
    <row r="24" spans="2:5" ht="14.25">
      <c r="B24" s="11" t="s">
        <v>15</v>
      </c>
      <c r="C24" s="16" t="e">
        <f>PMT(((POWER(C11+1,(1/12))-1)*12)/12,C10,-C23,,0)</f>
        <v>#NUM!</v>
      </c>
      <c r="D24" t="s">
        <v>13</v>
      </c>
      <c r="E24" s="25"/>
    </row>
    <row r="25" ht="14.25">
      <c r="C25" s="14"/>
    </row>
    <row r="26" spans="2:4" ht="14.25">
      <c r="B26" s="11" t="s">
        <v>18</v>
      </c>
      <c r="C26" s="27">
        <v>0</v>
      </c>
      <c r="D26" t="s">
        <v>12</v>
      </c>
    </row>
    <row r="27" spans="2:5" ht="14.25">
      <c r="B27" s="11" t="s">
        <v>19</v>
      </c>
      <c r="C27" s="16">
        <f>-PV(((POWER(C11+1,(1/12))-1)*12)/12,C10,C26)</f>
        <v>0</v>
      </c>
      <c r="D27" t="s">
        <v>13</v>
      </c>
      <c r="E27" s="25"/>
    </row>
    <row r="29" ht="14.25">
      <c r="B29" t="s">
        <v>17</v>
      </c>
    </row>
    <row r="30" ht="14.25">
      <c r="B30" s="13" t="s">
        <v>50</v>
      </c>
    </row>
    <row r="31" spans="2:15" ht="14.25">
      <c r="B31" t="s">
        <v>30</v>
      </c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 thickBot="1">
      <c r="B32" s="26" t="s">
        <v>31</v>
      </c>
      <c r="C32" s="22"/>
      <c r="D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 thickBot="1">
      <c r="B33" s="26"/>
      <c r="C33" s="22"/>
      <c r="D33" s="22"/>
      <c r="G33" s="31" t="s">
        <v>49</v>
      </c>
      <c r="H33" s="32">
        <v>1.2249</v>
      </c>
      <c r="K33" s="31" t="s">
        <v>57</v>
      </c>
      <c r="L33" s="32">
        <v>1.108</v>
      </c>
      <c r="M33" s="22"/>
      <c r="N33" s="22"/>
      <c r="O33" s="22"/>
    </row>
    <row r="34" spans="2:15" ht="15" thickBot="1">
      <c r="B34" s="22"/>
      <c r="C34" s="23"/>
      <c r="D34" s="22"/>
      <c r="K34" s="22"/>
      <c r="L34" s="22"/>
      <c r="M34" s="22"/>
      <c r="N34" s="22"/>
      <c r="O34" s="22"/>
    </row>
    <row r="35" spans="1:15" ht="30" thickBot="1">
      <c r="A35" s="1" t="s">
        <v>27</v>
      </c>
      <c r="B35" s="1" t="s">
        <v>52</v>
      </c>
      <c r="C35" s="10" t="s">
        <v>53</v>
      </c>
      <c r="D35" s="22"/>
      <c r="G35" s="1" t="s">
        <v>37</v>
      </c>
      <c r="H35" s="1" t="s">
        <v>38</v>
      </c>
      <c r="I35" s="1" t="s">
        <v>47</v>
      </c>
      <c r="J35" s="1" t="s">
        <v>48</v>
      </c>
      <c r="K35" s="1" t="s">
        <v>55</v>
      </c>
      <c r="L35" s="1" t="s">
        <v>56</v>
      </c>
      <c r="M35" s="22"/>
      <c r="N35" s="22"/>
      <c r="O35" s="22"/>
    </row>
    <row r="36" spans="1:15" ht="15.75" thickBot="1">
      <c r="A36" s="2" t="s">
        <v>0</v>
      </c>
      <c r="B36" s="15">
        <f>K36</f>
        <v>838.7560000000001</v>
      </c>
      <c r="C36" s="15">
        <f>L36</f>
        <v>131.852</v>
      </c>
      <c r="D36" s="22"/>
      <c r="G36" s="30">
        <v>618</v>
      </c>
      <c r="H36" s="15">
        <v>97</v>
      </c>
      <c r="I36" s="15">
        <v>757</v>
      </c>
      <c r="J36" s="15">
        <v>119</v>
      </c>
      <c r="K36" s="15">
        <f>I36*$L$33</f>
        <v>838.7560000000001</v>
      </c>
      <c r="L36" s="15">
        <f>J36*$L$33</f>
        <v>131.852</v>
      </c>
      <c r="M36" s="22"/>
      <c r="N36" s="22"/>
      <c r="O36" s="22"/>
    </row>
    <row r="37" spans="1:15" ht="15.75" thickBot="1">
      <c r="A37" s="2" t="s">
        <v>2</v>
      </c>
      <c r="B37" s="15">
        <f aca="true" t="shared" si="0" ref="B37:C42">K37</f>
        <v>1090.2720000000002</v>
      </c>
      <c r="C37" s="15">
        <f t="shared" si="0"/>
        <v>170.632</v>
      </c>
      <c r="D37" s="22"/>
      <c r="G37" s="30">
        <v>803</v>
      </c>
      <c r="H37" s="15">
        <v>126</v>
      </c>
      <c r="I37" s="15">
        <v>984</v>
      </c>
      <c r="J37" s="15">
        <v>154</v>
      </c>
      <c r="K37" s="15">
        <f aca="true" t="shared" si="1" ref="K37:K42">I37*$L$33</f>
        <v>1090.2720000000002</v>
      </c>
      <c r="L37" s="15">
        <f aca="true" t="shared" si="2" ref="L37:L42">J37*$L$33</f>
        <v>170.632</v>
      </c>
      <c r="M37" s="22"/>
      <c r="N37" s="22"/>
      <c r="O37" s="22"/>
    </row>
    <row r="38" spans="1:15" ht="15.75" thickBot="1">
      <c r="A38" s="2" t="s">
        <v>1</v>
      </c>
      <c r="B38" s="15">
        <f t="shared" si="0"/>
        <v>1257.5800000000002</v>
      </c>
      <c r="C38" s="15">
        <f t="shared" si="0"/>
        <v>197.22400000000002</v>
      </c>
      <c r="D38" s="22"/>
      <c r="G38" s="30">
        <v>927</v>
      </c>
      <c r="H38" s="15">
        <v>145</v>
      </c>
      <c r="I38" s="15">
        <v>1135</v>
      </c>
      <c r="J38" s="15">
        <v>178</v>
      </c>
      <c r="K38" s="15">
        <f t="shared" si="1"/>
        <v>1257.5800000000002</v>
      </c>
      <c r="L38" s="15">
        <f t="shared" si="2"/>
        <v>197.22400000000002</v>
      </c>
      <c r="M38" s="22"/>
      <c r="N38" s="22"/>
      <c r="O38" s="22"/>
    </row>
    <row r="39" spans="1:15" ht="15.75" thickBot="1">
      <c r="A39" s="2" t="s">
        <v>3</v>
      </c>
      <c r="B39" s="15">
        <f t="shared" si="0"/>
        <v>1340.68</v>
      </c>
      <c r="C39" s="15">
        <f t="shared" si="0"/>
        <v>210.52</v>
      </c>
      <c r="D39" s="22"/>
      <c r="G39" s="30">
        <v>988</v>
      </c>
      <c r="H39" s="15">
        <v>155</v>
      </c>
      <c r="I39" s="15">
        <v>1210</v>
      </c>
      <c r="J39" s="15">
        <v>190</v>
      </c>
      <c r="K39" s="15">
        <f t="shared" si="1"/>
        <v>1340.68</v>
      </c>
      <c r="L39" s="15">
        <f t="shared" si="2"/>
        <v>210.52</v>
      </c>
      <c r="M39" s="22"/>
      <c r="N39" s="22"/>
      <c r="O39" s="22"/>
    </row>
    <row r="40" spans="1:15" ht="15.75" thickBot="1">
      <c r="A40" s="2" t="s">
        <v>4</v>
      </c>
      <c r="B40" s="15">
        <f t="shared" si="0"/>
        <v>1509.0960000000002</v>
      </c>
      <c r="C40" s="15">
        <f t="shared" si="0"/>
        <v>237.11200000000002</v>
      </c>
      <c r="D40" s="22"/>
      <c r="G40" s="30">
        <v>1112</v>
      </c>
      <c r="H40" s="15">
        <v>175</v>
      </c>
      <c r="I40" s="15">
        <v>1362</v>
      </c>
      <c r="J40" s="15">
        <v>214</v>
      </c>
      <c r="K40" s="15">
        <f t="shared" si="1"/>
        <v>1509.0960000000002</v>
      </c>
      <c r="L40" s="15">
        <f t="shared" si="2"/>
        <v>237.11200000000002</v>
      </c>
      <c r="M40" s="22"/>
      <c r="N40" s="22"/>
      <c r="O40" s="22"/>
    </row>
    <row r="41" spans="1:15" ht="15.75" thickBot="1">
      <c r="A41" s="2" t="s">
        <v>6</v>
      </c>
      <c r="B41" s="15">
        <f t="shared" si="0"/>
        <v>1676.4040000000002</v>
      </c>
      <c r="C41" s="15">
        <f t="shared" si="0"/>
        <v>263.704</v>
      </c>
      <c r="D41" s="22"/>
      <c r="G41" s="30">
        <v>1235</v>
      </c>
      <c r="H41" s="15">
        <v>194</v>
      </c>
      <c r="I41" s="15">
        <v>1513</v>
      </c>
      <c r="J41" s="15">
        <v>238</v>
      </c>
      <c r="K41" s="15">
        <f t="shared" si="1"/>
        <v>1676.4040000000002</v>
      </c>
      <c r="L41" s="15">
        <f t="shared" si="2"/>
        <v>263.704</v>
      </c>
      <c r="M41" s="22"/>
      <c r="N41" s="22"/>
      <c r="O41" s="22"/>
    </row>
    <row r="42" spans="1:15" ht="15.75" thickBot="1">
      <c r="A42" s="2" t="s">
        <v>5</v>
      </c>
      <c r="B42" s="15">
        <f t="shared" si="0"/>
        <v>1760.612</v>
      </c>
      <c r="C42" s="15">
        <f t="shared" si="0"/>
        <v>277</v>
      </c>
      <c r="D42" s="22"/>
      <c r="G42" s="30">
        <v>1297</v>
      </c>
      <c r="H42" s="15">
        <v>204</v>
      </c>
      <c r="I42" s="15">
        <v>1589</v>
      </c>
      <c r="J42" s="15">
        <v>250</v>
      </c>
      <c r="K42" s="15">
        <f t="shared" si="1"/>
        <v>1760.612</v>
      </c>
      <c r="L42" s="15">
        <f t="shared" si="2"/>
        <v>277</v>
      </c>
      <c r="M42" s="22"/>
      <c r="N42" s="22"/>
      <c r="O42" s="22"/>
    </row>
    <row r="43" spans="2:15" ht="14.25">
      <c r="B43" s="22"/>
      <c r="C43" s="22"/>
      <c r="D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4" ht="14.25">
      <c r="B44" s="22" t="s">
        <v>36</v>
      </c>
      <c r="C44" s="24"/>
      <c r="D44" s="22"/>
    </row>
    <row r="45" spans="2:4" ht="14.25">
      <c r="B45" s="22"/>
      <c r="C45" s="22"/>
      <c r="D45" s="22"/>
    </row>
    <row r="46" spans="2:4" ht="14.25">
      <c r="B46" s="22"/>
      <c r="C46" s="22"/>
      <c r="D46" s="22"/>
    </row>
  </sheetData>
  <sheetProtection password="E092" sheet="1"/>
  <mergeCells count="1">
    <mergeCell ref="F23:J23"/>
  </mergeCells>
  <conditionalFormatting sqref="C24">
    <cfRule type="cellIs" priority="2" dxfId="6" operator="greaterThan" stopIfTrue="1">
      <formula>$C$19</formula>
    </cfRule>
  </conditionalFormatting>
  <conditionalFormatting sqref="C27">
    <cfRule type="cellIs" priority="1" dxfId="6" operator="greaterThan" stopIfTrue="1">
      <formula>$C$21</formula>
    </cfRule>
  </conditionalFormatting>
  <dataValidations count="6">
    <dataValidation type="decimal" allowBlank="1" showInputMessage="1" showErrorMessage="1" sqref="C27 C23">
      <formula1>0</formula1>
      <formula2>10000000</formula2>
    </dataValidation>
    <dataValidation type="decimal" allowBlank="1" showInputMessage="1" showErrorMessage="1" sqref="C11">
      <formula1>0</formula1>
      <formula2>1</formula2>
    </dataValidation>
    <dataValidation type="whole" allowBlank="1" showInputMessage="1" showErrorMessage="1" sqref="C10">
      <formula1>0</formula1>
      <formula2>360</formula2>
    </dataValidation>
    <dataValidation type="decimal" allowBlank="1" showInputMessage="1" showErrorMessage="1" sqref="C6 C8:C9">
      <formula1>0</formula1>
      <formula2>1000000</formula2>
    </dataValidation>
    <dataValidation type="list" allowBlank="1" showInputMessage="1" showErrorMessage="1" sqref="C7">
      <formula1>$G$4:$G$5</formula1>
    </dataValidation>
    <dataValidation type="list" showInputMessage="1" showErrorMessage="1" promptTitle="Kies uit de volgende lijst" sqref="C5">
      <formula1>$A$36:$A$42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62.57421875" style="0" customWidth="1"/>
    <col min="3" max="3" width="35.8515625" style="0" customWidth="1"/>
    <col min="4" max="4" width="11.57421875" style="0" customWidth="1"/>
    <col min="5" max="5" width="12.28125" style="0" bestFit="1" customWidth="1"/>
    <col min="6" max="6" width="10.28125" style="0" bestFit="1" customWidth="1"/>
    <col min="7" max="12" width="23.140625" style="0" hidden="1" customWidth="1"/>
  </cols>
  <sheetData>
    <row r="1" spans="1:3" ht="15">
      <c r="A1" s="9" t="s">
        <v>54</v>
      </c>
      <c r="B1" s="37" t="s">
        <v>51</v>
      </c>
      <c r="C1" s="38">
        <f ca="1">TODAY()</f>
        <v>45337</v>
      </c>
    </row>
    <row r="3" ht="15">
      <c r="A3" s="3" t="s">
        <v>35</v>
      </c>
    </row>
    <row r="4" ht="15.75">
      <c r="G4" s="7" t="s">
        <v>10</v>
      </c>
    </row>
    <row r="5" spans="2:7" ht="15.75">
      <c r="B5" s="4" t="s">
        <v>7</v>
      </c>
      <c r="C5" s="17" t="s">
        <v>0</v>
      </c>
      <c r="G5" s="7" t="s">
        <v>11</v>
      </c>
    </row>
    <row r="6" spans="2:3" ht="15">
      <c r="B6" s="4" t="s">
        <v>20</v>
      </c>
      <c r="C6" s="18"/>
    </row>
    <row r="7" spans="2:3" ht="15">
      <c r="B7" s="4" t="s">
        <v>9</v>
      </c>
      <c r="C7" s="19" t="s">
        <v>11</v>
      </c>
    </row>
    <row r="8" spans="2:5" ht="15">
      <c r="B8" s="4" t="s">
        <v>16</v>
      </c>
      <c r="C8" s="18"/>
      <c r="E8" t="s">
        <v>12</v>
      </c>
    </row>
    <row r="9" spans="2:10" ht="15">
      <c r="B9" s="4" t="s">
        <v>28</v>
      </c>
      <c r="C9" s="18">
        <v>0</v>
      </c>
      <c r="I9" s="29"/>
      <c r="J9" s="29"/>
    </row>
    <row r="10" spans="2:10" ht="15">
      <c r="B10" s="4" t="s">
        <v>8</v>
      </c>
      <c r="C10" s="27"/>
      <c r="I10" s="29"/>
      <c r="J10" s="29"/>
    </row>
    <row r="11" spans="2:10" ht="14.25">
      <c r="B11" s="4" t="s">
        <v>21</v>
      </c>
      <c r="C11" s="21"/>
      <c r="I11" s="29"/>
      <c r="J11" s="29"/>
    </row>
    <row r="12" spans="9:10" ht="14.25">
      <c r="I12" s="29"/>
      <c r="J12" s="29"/>
    </row>
    <row r="13" spans="1:10" ht="14.25">
      <c r="A13" t="s">
        <v>39</v>
      </c>
      <c r="B13" s="4" t="s">
        <v>22</v>
      </c>
      <c r="C13" s="28">
        <f>ROUND(VLOOKUP(C5,A36:B42,2,FALSE),0)</f>
        <v>832</v>
      </c>
      <c r="I13" s="29"/>
      <c r="J13" s="29"/>
    </row>
    <row r="14" spans="1:10" ht="14.25">
      <c r="A14" t="s">
        <v>40</v>
      </c>
      <c r="B14" s="4" t="s">
        <v>29</v>
      </c>
      <c r="C14" s="5">
        <f>C13-VLOOKUP(C5,A36:C42,3,FALSE)+C8</f>
        <v>701.1643</v>
      </c>
      <c r="I14" s="29"/>
      <c r="J14" s="29"/>
    </row>
    <row r="15" spans="1:10" ht="14.25">
      <c r="A15" t="s">
        <v>41</v>
      </c>
      <c r="B15" s="4" t="s">
        <v>46</v>
      </c>
      <c r="C15" s="6">
        <f>0.06*C13</f>
        <v>49.92</v>
      </c>
      <c r="I15" s="29"/>
      <c r="J15" s="29"/>
    </row>
    <row r="16" spans="1:9" ht="14.25">
      <c r="A16" t="s">
        <v>42</v>
      </c>
      <c r="B16" s="4" t="s">
        <v>23</v>
      </c>
      <c r="C16" s="6">
        <f>IF(C14&gt;C6,0,POWER((C6-C14),2)/C6)</f>
        <v>0</v>
      </c>
      <c r="E16" t="s">
        <v>13</v>
      </c>
      <c r="I16" s="29"/>
    </row>
    <row r="17" spans="1:9" ht="14.25">
      <c r="A17" t="s">
        <v>43</v>
      </c>
      <c r="B17" s="4" t="s">
        <v>24</v>
      </c>
      <c r="C17" s="5">
        <f>C16+C15</f>
        <v>49.92</v>
      </c>
      <c r="I17" s="29"/>
    </row>
    <row r="18" spans="1:3" ht="14.25">
      <c r="A18" t="s">
        <v>44</v>
      </c>
      <c r="B18" s="4" t="str">
        <f>B9</f>
        <v>Lopende financieringslasten per maand</v>
      </c>
      <c r="C18" s="5">
        <f>C9</f>
        <v>0</v>
      </c>
    </row>
    <row r="19" spans="1:3" ht="14.25">
      <c r="A19" t="s">
        <v>45</v>
      </c>
      <c r="B19" s="4" t="s">
        <v>25</v>
      </c>
      <c r="C19" s="6">
        <f>C17-C18</f>
        <v>49.92</v>
      </c>
    </row>
    <row r="21" spans="1:3" ht="14.25">
      <c r="A21" t="s">
        <v>32</v>
      </c>
      <c r="B21" s="8" t="s">
        <v>26</v>
      </c>
      <c r="C21" s="12">
        <f>IF(C19&lt;0,0,PV(((POWER(C11+1,(1/12))-1)*12)/12,C10,-C19))</f>
        <v>0</v>
      </c>
    </row>
    <row r="23" spans="2:10" ht="14.25">
      <c r="B23" s="11" t="s">
        <v>14</v>
      </c>
      <c r="C23" s="27">
        <v>0</v>
      </c>
      <c r="D23" t="s">
        <v>12</v>
      </c>
      <c r="F23" s="39"/>
      <c r="G23" s="39"/>
      <c r="H23" s="39"/>
      <c r="I23" s="39"/>
      <c r="J23" s="39"/>
    </row>
    <row r="24" spans="2:5" ht="14.25">
      <c r="B24" s="11" t="s">
        <v>15</v>
      </c>
      <c r="C24" s="16" t="e">
        <f>PMT(((POWER(C11+1,(1/12))-1)*12)/12,C10,-C23,,0)</f>
        <v>#NUM!</v>
      </c>
      <c r="D24" t="s">
        <v>13</v>
      </c>
      <c r="E24" s="25"/>
    </row>
    <row r="25" ht="14.25">
      <c r="C25" s="14"/>
    </row>
    <row r="26" spans="2:4" ht="14.25">
      <c r="B26" s="11" t="s">
        <v>18</v>
      </c>
      <c r="C26" s="27">
        <v>0</v>
      </c>
      <c r="D26" t="s">
        <v>12</v>
      </c>
    </row>
    <row r="27" spans="2:5" ht="14.25">
      <c r="B27" s="11" t="s">
        <v>19</v>
      </c>
      <c r="C27" s="16">
        <f>-PV(((POWER(C11+1,(1/12))-1)*12)/12,C10,C26)</f>
        <v>0</v>
      </c>
      <c r="D27" t="s">
        <v>13</v>
      </c>
      <c r="E27" s="25"/>
    </row>
    <row r="29" ht="14.25">
      <c r="B29" t="s">
        <v>17</v>
      </c>
    </row>
    <row r="30" ht="14.25">
      <c r="B30" s="13" t="s">
        <v>50</v>
      </c>
    </row>
    <row r="31" spans="2:17" ht="14.25">
      <c r="B31" t="s">
        <v>30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5" thickBot="1">
      <c r="B32" s="26" t="s">
        <v>31</v>
      </c>
      <c r="C32" s="22"/>
      <c r="D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2:17" ht="15" thickBot="1">
      <c r="B33" s="26"/>
      <c r="C33" s="22"/>
      <c r="D33" s="22"/>
      <c r="F33" s="22"/>
      <c r="G33" s="31" t="s">
        <v>49</v>
      </c>
      <c r="H33" s="32">
        <v>1.1429</v>
      </c>
      <c r="K33" s="31" t="s">
        <v>57</v>
      </c>
      <c r="L33" s="32">
        <v>1.1787</v>
      </c>
      <c r="M33" s="22"/>
      <c r="N33" s="22"/>
      <c r="O33" s="22"/>
      <c r="P33" s="22"/>
      <c r="Q33" s="22"/>
    </row>
    <row r="34" spans="2:17" ht="15" thickBot="1">
      <c r="B34" s="22"/>
      <c r="C34" s="23"/>
      <c r="D34" s="22"/>
      <c r="F34" s="22"/>
      <c r="K34" s="22"/>
      <c r="L34" s="22"/>
      <c r="M34" s="22"/>
      <c r="N34" s="22"/>
      <c r="O34" s="22"/>
      <c r="P34" s="22"/>
      <c r="Q34" s="22"/>
    </row>
    <row r="35" spans="1:17" ht="30" thickBot="1">
      <c r="A35" s="1" t="s">
        <v>27</v>
      </c>
      <c r="B35" s="1" t="s">
        <v>52</v>
      </c>
      <c r="C35" s="10" t="s">
        <v>53</v>
      </c>
      <c r="D35" s="22"/>
      <c r="F35" s="22"/>
      <c r="G35" s="1" t="s">
        <v>37</v>
      </c>
      <c r="H35" s="1" t="s">
        <v>38</v>
      </c>
      <c r="I35" s="1" t="s">
        <v>47</v>
      </c>
      <c r="J35" s="1" t="s">
        <v>48</v>
      </c>
      <c r="K35" s="1" t="s">
        <v>55</v>
      </c>
      <c r="L35" s="1" t="s">
        <v>56</v>
      </c>
      <c r="M35" s="22"/>
      <c r="N35" s="22"/>
      <c r="O35" s="22"/>
      <c r="P35" s="22"/>
      <c r="Q35" s="22"/>
    </row>
    <row r="36" spans="1:17" ht="15.75" thickBot="1">
      <c r="A36" s="2" t="s">
        <v>0</v>
      </c>
      <c r="B36" s="15">
        <f>K36</f>
        <v>832.1622000000001</v>
      </c>
      <c r="C36" s="15">
        <f>L36</f>
        <v>130.8357</v>
      </c>
      <c r="D36" s="22"/>
      <c r="F36" s="22"/>
      <c r="G36" s="30">
        <v>618</v>
      </c>
      <c r="H36" s="15">
        <v>97</v>
      </c>
      <c r="I36" s="15">
        <v>706</v>
      </c>
      <c r="J36" s="15">
        <v>111</v>
      </c>
      <c r="K36" s="15">
        <f>I36*$L$33</f>
        <v>832.1622000000001</v>
      </c>
      <c r="L36" s="15">
        <f>J36*$L$33</f>
        <v>130.8357</v>
      </c>
      <c r="M36" s="22"/>
      <c r="N36" s="22"/>
      <c r="O36" s="22"/>
      <c r="P36" s="22"/>
      <c r="Q36" s="22"/>
    </row>
    <row r="37" spans="1:17" ht="15.75" thickBot="1">
      <c r="A37" s="2" t="s">
        <v>2</v>
      </c>
      <c r="B37" s="15">
        <f aca="true" t="shared" si="0" ref="B37:C42">K37</f>
        <v>1082.0466000000001</v>
      </c>
      <c r="C37" s="15">
        <f t="shared" si="0"/>
        <v>169.7328</v>
      </c>
      <c r="D37" s="22"/>
      <c r="F37" s="22"/>
      <c r="G37" s="30">
        <v>803</v>
      </c>
      <c r="H37" s="15">
        <v>126</v>
      </c>
      <c r="I37" s="15">
        <v>918</v>
      </c>
      <c r="J37" s="15">
        <v>144</v>
      </c>
      <c r="K37" s="15">
        <f aca="true" t="shared" si="1" ref="K37:K42">I37*$L$33</f>
        <v>1082.0466000000001</v>
      </c>
      <c r="L37" s="15">
        <f aca="true" t="shared" si="2" ref="L37:L42">J37*$L$33</f>
        <v>169.7328</v>
      </c>
      <c r="M37" s="22"/>
      <c r="N37" s="22"/>
      <c r="O37" s="22"/>
      <c r="P37" s="22"/>
      <c r="Q37" s="22"/>
    </row>
    <row r="38" spans="1:17" ht="15.75" thickBot="1">
      <c r="A38" s="2" t="s">
        <v>1</v>
      </c>
      <c r="B38" s="15">
        <f t="shared" si="0"/>
        <v>1248.2433</v>
      </c>
      <c r="C38" s="15">
        <f t="shared" si="0"/>
        <v>195.66420000000002</v>
      </c>
      <c r="D38" s="22"/>
      <c r="F38" s="22"/>
      <c r="G38" s="30">
        <v>927</v>
      </c>
      <c r="H38" s="15">
        <v>145</v>
      </c>
      <c r="I38" s="15">
        <v>1059</v>
      </c>
      <c r="J38" s="15">
        <v>166</v>
      </c>
      <c r="K38" s="15">
        <f t="shared" si="1"/>
        <v>1248.2433</v>
      </c>
      <c r="L38" s="15">
        <f t="shared" si="2"/>
        <v>195.66420000000002</v>
      </c>
      <c r="M38" s="22"/>
      <c r="N38" s="22"/>
      <c r="O38" s="22"/>
      <c r="P38" s="22"/>
      <c r="Q38" s="22"/>
    </row>
    <row r="39" spans="1:17" ht="15.75" thickBot="1">
      <c r="A39" s="2" t="s">
        <v>3</v>
      </c>
      <c r="B39" s="15">
        <f t="shared" si="0"/>
        <v>1330.7523</v>
      </c>
      <c r="C39" s="15">
        <f t="shared" si="0"/>
        <v>208.62990000000002</v>
      </c>
      <c r="D39" s="22"/>
      <c r="F39" s="22"/>
      <c r="G39" s="30">
        <v>988</v>
      </c>
      <c r="H39" s="15">
        <v>155</v>
      </c>
      <c r="I39" s="15">
        <v>1129</v>
      </c>
      <c r="J39" s="15">
        <v>177</v>
      </c>
      <c r="K39" s="15">
        <f t="shared" si="1"/>
        <v>1330.7523</v>
      </c>
      <c r="L39" s="15">
        <f t="shared" si="2"/>
        <v>208.62990000000002</v>
      </c>
      <c r="M39" s="22"/>
      <c r="N39" s="22"/>
      <c r="O39" s="22"/>
      <c r="P39" s="22"/>
      <c r="Q39" s="22"/>
    </row>
    <row r="40" spans="1:17" ht="15.75" thickBot="1">
      <c r="A40" s="2" t="s">
        <v>4</v>
      </c>
      <c r="B40" s="15">
        <f t="shared" si="0"/>
        <v>1498.1277</v>
      </c>
      <c r="C40" s="15">
        <f t="shared" si="0"/>
        <v>235.74</v>
      </c>
      <c r="D40" s="22"/>
      <c r="F40" s="22"/>
      <c r="G40" s="30">
        <v>1112</v>
      </c>
      <c r="H40" s="15">
        <v>175</v>
      </c>
      <c r="I40" s="15">
        <v>1271</v>
      </c>
      <c r="J40" s="15">
        <v>200</v>
      </c>
      <c r="K40" s="15">
        <f t="shared" si="1"/>
        <v>1498.1277</v>
      </c>
      <c r="L40" s="15">
        <f t="shared" si="2"/>
        <v>235.74</v>
      </c>
      <c r="M40" s="22"/>
      <c r="N40" s="22"/>
      <c r="O40" s="22"/>
      <c r="P40" s="22"/>
      <c r="Q40" s="22"/>
    </row>
    <row r="41" spans="1:17" ht="15.75" thickBot="1">
      <c r="A41" s="2" t="s">
        <v>6</v>
      </c>
      <c r="B41" s="15">
        <f t="shared" si="0"/>
        <v>1663.1457</v>
      </c>
      <c r="C41" s="15">
        <f t="shared" si="0"/>
        <v>261.6714</v>
      </c>
      <c r="D41" s="22"/>
      <c r="F41" s="22"/>
      <c r="G41" s="30">
        <v>1235</v>
      </c>
      <c r="H41" s="15">
        <v>194</v>
      </c>
      <c r="I41" s="15">
        <v>1411</v>
      </c>
      <c r="J41" s="15">
        <v>222</v>
      </c>
      <c r="K41" s="15">
        <f t="shared" si="1"/>
        <v>1663.1457</v>
      </c>
      <c r="L41" s="15">
        <f t="shared" si="2"/>
        <v>261.6714</v>
      </c>
      <c r="M41" s="22"/>
      <c r="N41" s="22"/>
      <c r="O41" s="22"/>
      <c r="P41" s="22"/>
      <c r="Q41" s="22"/>
    </row>
    <row r="42" spans="1:17" ht="15.75" thickBot="1">
      <c r="A42" s="2" t="s">
        <v>5</v>
      </c>
      <c r="B42" s="15">
        <f t="shared" si="0"/>
        <v>1746.8334000000002</v>
      </c>
      <c r="C42" s="15">
        <f t="shared" si="0"/>
        <v>274.63710000000003</v>
      </c>
      <c r="D42" s="22"/>
      <c r="F42" s="22"/>
      <c r="G42" s="30">
        <v>1297</v>
      </c>
      <c r="H42" s="15">
        <v>204</v>
      </c>
      <c r="I42" s="15">
        <v>1482</v>
      </c>
      <c r="J42" s="15">
        <v>233</v>
      </c>
      <c r="K42" s="15">
        <f t="shared" si="1"/>
        <v>1746.8334000000002</v>
      </c>
      <c r="L42" s="15">
        <f t="shared" si="2"/>
        <v>274.63710000000003</v>
      </c>
      <c r="M42" s="22"/>
      <c r="N42" s="22"/>
      <c r="O42" s="22"/>
      <c r="P42" s="22"/>
      <c r="Q42" s="22"/>
    </row>
    <row r="43" spans="2:17" ht="14.25">
      <c r="B43" s="22"/>
      <c r="C43" s="22"/>
      <c r="D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2:17" ht="14.25">
      <c r="B44" s="22" t="s">
        <v>36</v>
      </c>
      <c r="C44" s="24"/>
      <c r="D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2:17" ht="14.25">
      <c r="B45" s="22"/>
      <c r="C45" s="22"/>
      <c r="D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2:4" ht="14.25">
      <c r="B46" s="22"/>
      <c r="C46" s="22"/>
      <c r="D46" s="22"/>
    </row>
  </sheetData>
  <sheetProtection password="E092" sheet="1"/>
  <mergeCells count="1">
    <mergeCell ref="F23:J23"/>
  </mergeCells>
  <conditionalFormatting sqref="C24">
    <cfRule type="cellIs" priority="2" dxfId="6" operator="greaterThan" stopIfTrue="1">
      <formula>$C$19</formula>
    </cfRule>
  </conditionalFormatting>
  <conditionalFormatting sqref="C27">
    <cfRule type="cellIs" priority="1" dxfId="6" operator="greaterThan" stopIfTrue="1">
      <formula>$C$21</formula>
    </cfRule>
  </conditionalFormatting>
  <dataValidations count="6">
    <dataValidation type="list" showInputMessage="1" showErrorMessage="1" promptTitle="Kies uit de volgende lijst" sqref="C5">
      <formula1>$A$36:$A$42</formula1>
    </dataValidation>
    <dataValidation type="list" allowBlank="1" showInputMessage="1" showErrorMessage="1" sqref="C7">
      <formula1>$G$4:$G$5</formula1>
    </dataValidation>
    <dataValidation type="decimal" allowBlank="1" showInputMessage="1" showErrorMessage="1" sqref="C6 C8:C9">
      <formula1>0</formula1>
      <formula2>1000000</formula2>
    </dataValidation>
    <dataValidation type="whole" allowBlank="1" showInputMessage="1" showErrorMessage="1" sqref="C10">
      <formula1>0</formula1>
      <formula2>360</formula2>
    </dataValidation>
    <dataValidation type="decimal" allowBlank="1" showInputMessage="1" showErrorMessage="1" sqref="C11">
      <formula1>0</formula1>
      <formula2>1</formula2>
    </dataValidation>
    <dataValidation type="decimal" allowBlank="1" showInputMessage="1" showErrorMessage="1" sqref="C27 C23">
      <formula1>0</formula1>
      <formula2>10000000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Gevaert</dc:creator>
  <cp:keywords/>
  <dc:description/>
  <cp:lastModifiedBy>Gevaert, Jeroen</cp:lastModifiedBy>
  <cp:lastPrinted>2020-01-30T09:12:48Z</cp:lastPrinted>
  <dcterms:created xsi:type="dcterms:W3CDTF">2011-02-07T13:30:44Z</dcterms:created>
  <dcterms:modified xsi:type="dcterms:W3CDTF">2024-02-15T09:06:54Z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LL_subfolder_1">
    <vt:lpwstr/>
  </property>
  <property fmtid="{D5CDD505-2E9C-101B-9397-08002B2CF9AE}" pid="6" name="OrigineleLLLocatie">
    <vt:lpwstr/>
  </property>
  <property fmtid="{D5CDD505-2E9C-101B-9397-08002B2CF9AE}" pid="7" name="OrigineleLLObjectId">
    <vt:lpwstr/>
  </property>
  <property fmtid="{D5CDD505-2E9C-101B-9397-08002B2CF9AE}" pid="8" name="Relatienummer">
    <vt:lpwstr/>
  </property>
  <property fmtid="{D5CDD505-2E9C-101B-9397-08002B2CF9AE}" pid="9" name="OrigineleLLFolder">
    <vt:lpwstr/>
  </property>
  <property fmtid="{D5CDD505-2E9C-101B-9397-08002B2CF9AE}" pid="10" name="LL_subfolder_5">
    <vt:lpwstr/>
  </property>
  <property fmtid="{D5CDD505-2E9C-101B-9397-08002B2CF9AE}" pid="11" name="LL_subfolder_4">
    <vt:lpwstr/>
  </property>
  <property fmtid="{D5CDD505-2E9C-101B-9397-08002B2CF9AE}" pid="12" name="vergunningnummer">
    <vt:lpwstr/>
  </property>
  <property fmtid="{D5CDD505-2E9C-101B-9397-08002B2CF9AE}" pid="13" name="OmschrijvingNote">
    <vt:lpwstr/>
  </property>
  <property fmtid="{D5CDD505-2E9C-101B-9397-08002B2CF9AE}" pid="14" name="Betreft">
    <vt:lpwstr/>
  </property>
  <property fmtid="{D5CDD505-2E9C-101B-9397-08002B2CF9AE}" pid="15" name="OrganisatieonderdeelTaxHTField0">
    <vt:lpwstr/>
  </property>
  <property fmtid="{D5CDD505-2E9C-101B-9397-08002B2CF9AE}" pid="16" name="ProcesTaxHTField0">
    <vt:lpwstr/>
  </property>
  <property fmtid="{D5CDD505-2E9C-101B-9397-08002B2CF9AE}" pid="17" name="LL_subfolder_3">
    <vt:lpwstr/>
  </property>
  <property fmtid="{D5CDD505-2E9C-101B-9397-08002B2CF9AE}" pid="18" name="DocumenttypeTaxHTField0">
    <vt:lpwstr/>
  </property>
  <property fmtid="{D5CDD505-2E9C-101B-9397-08002B2CF9AE}" pid="19" name="ToezichtstaakTaxHTField0">
    <vt:lpwstr/>
  </property>
  <property fmtid="{D5CDD505-2E9C-101B-9397-08002B2CF9AE}" pid="20" name="Geadresseerde">
    <vt:lpwstr/>
  </property>
  <property fmtid="{D5CDD505-2E9C-101B-9397-08002B2CF9AE}" pid="21" name="Debiteurnummer">
    <vt:lpwstr/>
  </property>
  <property fmtid="{D5CDD505-2E9C-101B-9397-08002B2CF9AE}" pid="22" name="Referentie">
    <vt:lpwstr/>
  </property>
  <property fmtid="{D5CDD505-2E9C-101B-9397-08002B2CF9AE}" pid="23" name="LL_subfolder_2">
    <vt:lpwstr/>
  </property>
  <property fmtid="{D5CDD505-2E9C-101B-9397-08002B2CF9AE}" pid="24" name="Jaar">
    <vt:lpwstr/>
  </property>
  <property fmtid="{D5CDD505-2E9C-101B-9397-08002B2CF9AE}" pid="25" name="KopieAan">
    <vt:lpwstr/>
  </property>
  <property fmtid="{D5CDD505-2E9C-101B-9397-08002B2CF9AE}" pid="26" name="KanaalTaxHTField0">
    <vt:lpwstr/>
  </property>
  <property fmtid="{D5CDD505-2E9C-101B-9397-08002B2CF9AE}" pid="27" name="Toezichtstaak">
    <vt:lpwstr/>
  </property>
  <property fmtid="{D5CDD505-2E9C-101B-9397-08002B2CF9AE}" pid="28" name="Kanaal">
    <vt:lpwstr/>
  </property>
  <property fmtid="{D5CDD505-2E9C-101B-9397-08002B2CF9AE}" pid="29" name="Proces">
    <vt:lpwstr/>
  </property>
  <property fmtid="{D5CDD505-2E9C-101B-9397-08002B2CF9AE}" pid="30" name="Documenttype">
    <vt:lpwstr/>
  </property>
  <property fmtid="{D5CDD505-2E9C-101B-9397-08002B2CF9AE}" pid="31" name="Organisatieonderdeel">
    <vt:lpwstr/>
  </property>
  <property fmtid="{D5CDD505-2E9C-101B-9397-08002B2CF9AE}" pid="32" name="_dlc_DocId">
    <vt:lpwstr>AFMDOC-46-90776</vt:lpwstr>
  </property>
  <property fmtid="{D5CDD505-2E9C-101B-9397-08002B2CF9AE}" pid="33" name="_dlc_DocIdItemGuid">
    <vt:lpwstr>2346da65-bbf7-40ea-98cc-aebbede6a413</vt:lpwstr>
  </property>
  <property fmtid="{D5CDD505-2E9C-101B-9397-08002B2CF9AE}" pid="34" name="_dlc_DocIdUrl">
    <vt:lpwstr>https://dms.stelan.nl/uitvoering/i-over/_layouts/15/DocIdRedir.aspx?ID=AFMDOC-46-90776, AFMDOC-46-90776</vt:lpwstr>
  </property>
  <property fmtid="{D5CDD505-2E9C-101B-9397-08002B2CF9AE}" pid="35" name="DossierstatusTaxHTField0">
    <vt:lpwstr/>
  </property>
  <property fmtid="{D5CDD505-2E9C-101B-9397-08002B2CF9AE}" pid="36" name="WetsartikelLid">
    <vt:lpwstr/>
  </property>
  <property fmtid="{D5CDD505-2E9C-101B-9397-08002B2CF9AE}" pid="37" name="ZaaktypeTaxHTField0">
    <vt:lpwstr/>
  </property>
  <property fmtid="{D5CDD505-2E9C-101B-9397-08002B2CF9AE}" pid="38" name="Beslisser">
    <vt:lpwstr/>
  </property>
  <property fmtid="{D5CDD505-2E9C-101B-9397-08002B2CF9AE}" pid="39" name="BeslisserTaxHTField0">
    <vt:lpwstr/>
  </property>
  <property fmtid="{D5CDD505-2E9C-101B-9397-08002B2CF9AE}" pid="40" name="WetsartikelArtikel">
    <vt:lpwstr/>
  </property>
  <property fmtid="{D5CDD505-2E9C-101B-9397-08002B2CF9AE}" pid="41" name="Dossierstatus">
    <vt:lpwstr/>
  </property>
  <property fmtid="{D5CDD505-2E9C-101B-9397-08002B2CF9AE}" pid="42" name="Zaaktype">
    <vt:lpwstr/>
  </property>
  <property fmtid="{D5CDD505-2E9C-101B-9397-08002B2CF9AE}" pid="43" name="WetsartikelRegelingTaxHTField0">
    <vt:lpwstr/>
  </property>
  <property fmtid="{D5CDD505-2E9C-101B-9397-08002B2CF9AE}" pid="44" name="WetsartikelLidTaxHTField0">
    <vt:lpwstr/>
  </property>
  <property fmtid="{D5CDD505-2E9C-101B-9397-08002B2CF9AE}" pid="45" name="Verzendwijze">
    <vt:lpwstr/>
  </property>
  <property fmtid="{D5CDD505-2E9C-101B-9397-08002B2CF9AE}" pid="46" name="Domein">
    <vt:lpwstr/>
  </property>
  <property fmtid="{D5CDD505-2E9C-101B-9397-08002B2CF9AE}" pid="47" name="WetsartikelArtikelTaxHTField0">
    <vt:lpwstr/>
  </property>
  <property fmtid="{D5CDD505-2E9C-101B-9397-08002B2CF9AE}" pid="48" name="Type_FVTaxHTField0">
    <vt:lpwstr/>
  </property>
  <property fmtid="{D5CDD505-2E9C-101B-9397-08002B2CF9AE}" pid="49" name="WetsartikelRegeling">
    <vt:lpwstr/>
  </property>
  <property fmtid="{D5CDD505-2E9C-101B-9397-08002B2CF9AE}" pid="50" name="Type_FV">
    <vt:lpwstr/>
  </property>
  <property fmtid="{D5CDD505-2E9C-101B-9397-08002B2CF9AE}" pid="51" name="DomeinTaxHTField0">
    <vt:lpwstr/>
  </property>
  <property fmtid="{D5CDD505-2E9C-101B-9397-08002B2CF9AE}" pid="52" name="VerzendwijzeTaxHTField0">
    <vt:lpwstr/>
  </property>
  <property fmtid="{D5CDD505-2E9C-101B-9397-08002B2CF9AE}" pid="53" name="Opsteldatum">
    <vt:lpwstr/>
  </property>
</Properties>
</file>